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EB\www.apuliafilmcommission.it\amministrazione-trasparente\download\03 - Consulenti e Collaboratori\01 - Collaboratori\03 - Compensi\2014\"/>
    </mc:Choice>
  </mc:AlternateContent>
  <bookViews>
    <workbookView xWindow="1740" yWindow="0" windowWidth="23280" windowHeight="9300" tabRatio="625"/>
  </bookViews>
  <sheets>
    <sheet name="Collaboratori 2014" sheetId="4" r:id="rId1"/>
  </sheets>
  <definedNames>
    <definedName name="_xlnm._FilterDatabase" localSheetId="0" hidden="1">'Collaboratori 2014'!$A$2:$P$15</definedName>
    <definedName name="_xlnm.Print_Titles" localSheetId="0">'Collaboratori 2014'!$2:$2</definedName>
  </definedNames>
  <calcPr calcId="152511" fullCalcOnLoad="1" concurrentCalc="0"/>
</workbook>
</file>

<file path=xl/calcChain.xml><?xml version="1.0" encoding="utf-8"?>
<calcChain xmlns="http://schemas.openxmlformats.org/spreadsheetml/2006/main">
  <c r="F39" i="4" l="1"/>
  <c r="F35" i="4"/>
  <c r="F6" i="4"/>
  <c r="F41" i="4"/>
  <c r="F42" i="4"/>
  <c r="F38" i="4"/>
  <c r="F37" i="4"/>
  <c r="F44" i="4"/>
  <c r="F21" i="4"/>
  <c r="F32" i="4"/>
  <c r="F40" i="4"/>
  <c r="F43" i="4"/>
  <c r="F50" i="4"/>
  <c r="F49" i="4"/>
  <c r="F48" i="4"/>
  <c r="F47" i="4"/>
  <c r="F46" i="4"/>
  <c r="F45" i="4"/>
  <c r="F36" i="4"/>
  <c r="F31" i="4"/>
  <c r="F30" i="4"/>
  <c r="F29" i="4"/>
  <c r="F28" i="4"/>
  <c r="F27" i="4"/>
  <c r="F26" i="4"/>
  <c r="F25" i="4"/>
  <c r="F24" i="4"/>
  <c r="F23" i="4"/>
  <c r="F22" i="4"/>
  <c r="F20" i="4"/>
  <c r="F11" i="4"/>
  <c r="F19" i="4"/>
  <c r="F18" i="4"/>
  <c r="F17" i="4"/>
  <c r="F16" i="4"/>
  <c r="F15" i="4"/>
  <c r="F14" i="4"/>
  <c r="F13" i="4"/>
  <c r="F12" i="4"/>
  <c r="F10" i="4"/>
  <c r="F9" i="4"/>
  <c r="F8" i="4"/>
  <c r="F7" i="4"/>
  <c r="F5" i="4"/>
  <c r="F4" i="4"/>
  <c r="F3" i="4"/>
</calcChain>
</file>

<file path=xl/sharedStrings.xml><?xml version="1.0" encoding="utf-8"?>
<sst xmlns="http://schemas.openxmlformats.org/spreadsheetml/2006/main" count="192" uniqueCount="103">
  <si>
    <t xml:space="preserve"> NOME COLLABORATORE</t>
  </si>
  <si>
    <t>INIZIO CONTRATTO</t>
  </si>
  <si>
    <t>FINE CONTRATTO</t>
  </si>
  <si>
    <t>PAOLA ALBANESE</t>
  </si>
  <si>
    <t>TIPOLOGIA DI CONTRATTO</t>
  </si>
  <si>
    <t>CO.CO.PRO</t>
  </si>
  <si>
    <t>ESTREMI SELEZIONE</t>
  </si>
  <si>
    <t>ANGELO CEGLIE</t>
  </si>
  <si>
    <t>ROBERTO CORCIULO</t>
  </si>
  <si>
    <t>VIRGINIA PANZERA</t>
  </si>
  <si>
    <t>DANIELA TONTI</t>
  </si>
  <si>
    <t>ANTONIO CAVALLUZZI</t>
  </si>
  <si>
    <t>MARIAPAOLA SPINELLI</t>
  </si>
  <si>
    <t>SARA VALENTE</t>
  </si>
  <si>
    <t>VALERIA CORVINO</t>
  </si>
  <si>
    <t>LUCA PELLICANI</t>
  </si>
  <si>
    <t>ANGELO AMOROSO D'ARAGONA</t>
  </si>
  <si>
    <t>CLAUDIA ATTIMONELLI PRETRAGLIONE</t>
  </si>
  <si>
    <t>ANNA LUCIA STIFANI</t>
  </si>
  <si>
    <t>ANTONELLA LOPOPOLO</t>
  </si>
  <si>
    <t>BERNARDINA ALLEGRETTI</t>
  </si>
  <si>
    <t>SERGE D'ORIA</t>
  </si>
  <si>
    <t>FRANCESCA LIMONGELLI</t>
  </si>
  <si>
    <t>NICOLA MORISCO</t>
  </si>
  <si>
    <t>GIUSEPPE PROCINO</t>
  </si>
  <si>
    <t>ROCCO COLANGELO</t>
  </si>
  <si>
    <t xml:space="preserve">FABRIZIO STAGNANI </t>
  </si>
  <si>
    <t>LUCIANO SCHITO</t>
  </si>
  <si>
    <t>MARIA LAURORA</t>
  </si>
  <si>
    <t>ANDREA CARPENTIERI</t>
  </si>
  <si>
    <t>Avviso pubblico del 17/7/13 - Prot. 3109/13/U</t>
  </si>
  <si>
    <t>ILIANA INGLESE</t>
  </si>
  <si>
    <t>JENNY DI MAIO</t>
  </si>
  <si>
    <t xml:space="preserve">Avviso pubblico del 28/2/11 </t>
  </si>
  <si>
    <t>Avviso pubblico del 17/1/13 - Prot. 0081/13/U</t>
  </si>
  <si>
    <t>Avviso pubblico del 6/7/12 - Prot. 3264/12/U</t>
  </si>
  <si>
    <t xml:space="preserve">Avviso pubblico del 26/6/09 </t>
  </si>
  <si>
    <t>Avviso Pubblico del 23/12/11 - Prot. 3275/11/U</t>
  </si>
  <si>
    <t>Avviso Pubblico del 18/5/12 - Prot. 2182/12/U</t>
  </si>
  <si>
    <t>Avviso Pubblico del 10/8/12 - Prot. N. 3621/12/U</t>
  </si>
  <si>
    <t>ELENCO COLLABORATORI ANNO 2014</t>
  </si>
  <si>
    <t>SERAFINO ANTONIO GIGANTE</t>
  </si>
  <si>
    <t>COMPENSO LORDO ANNO 2014</t>
  </si>
  <si>
    <t>VINCENZA ZAGARIA</t>
  </si>
  <si>
    <t>ROSARIA DORA DE CARLO</t>
  </si>
  <si>
    <t>17/09/12                         17/09/14</t>
  </si>
  <si>
    <t>16/09/14                 31/12/14</t>
  </si>
  <si>
    <t>07/01/14                         01/04/14</t>
  </si>
  <si>
    <t>31/03/14                   31/12/14</t>
  </si>
  <si>
    <t>07/01/14                        01/09/14</t>
  </si>
  <si>
    <t>31/08/14                    31/12/14</t>
  </si>
  <si>
    <t>07/01/14                        01/07/14</t>
  </si>
  <si>
    <t>30/06/14                         31/12/14</t>
  </si>
  <si>
    <t>07/01/14                       01/07/14</t>
  </si>
  <si>
    <t>30/06/14                 31/12/14</t>
  </si>
  <si>
    <t>26/08/13                          03/06/14</t>
  </si>
  <si>
    <t>31/05/14                       31/12/14</t>
  </si>
  <si>
    <t>04/11/13                        01/09/14</t>
  </si>
  <si>
    <t>31/08/14                     31/03/15</t>
  </si>
  <si>
    <t>24/01/14                       28/04/14</t>
  </si>
  <si>
    <t>24/04/14                    31/12/14</t>
  </si>
  <si>
    <t>BRUNO ZAMBARDINO</t>
  </si>
  <si>
    <t>GIOVANNI ANTELMI</t>
  </si>
  <si>
    <t>IDA PANZERA</t>
  </si>
  <si>
    <t xml:space="preserve">Nota del 18/10/2013 Prot. N. 4137/13/E - Direttore Artistico Bif&amp;st 2014 </t>
  </si>
  <si>
    <t>ANTONELLA PASTORE</t>
  </si>
  <si>
    <t>ALESSANDRA RIZZI</t>
  </si>
  <si>
    <t>GIOVANNA GRAVINA</t>
  </si>
  <si>
    <t>GIULIANA LA VOLPE</t>
  </si>
  <si>
    <t>FRANCESCA TURRISI</t>
  </si>
  <si>
    <t>SELENE FAVUZZI</t>
  </si>
  <si>
    <t>PATRIZIA PROSPERI</t>
  </si>
  <si>
    <t>ORSETTA GREGORETTI</t>
  </si>
  <si>
    <t>FELICE LAUDADIO</t>
  </si>
  <si>
    <t>VALENTINA PARENTE</t>
  </si>
  <si>
    <t>DANIELA D'ALESSANDRO</t>
  </si>
  <si>
    <t>PAOLA DI GRAVINA</t>
  </si>
  <si>
    <t>MARCELLA NUZZO</t>
  </si>
  <si>
    <t>MARIA PIA MOGGIA</t>
  </si>
  <si>
    <t>LETIZIA GUGLIELMI</t>
  </si>
  <si>
    <t>MARIO MUSCOGIURI</t>
  </si>
  <si>
    <t xml:space="preserve">01/12/13        13/11/14                  </t>
  </si>
  <si>
    <t xml:space="preserve">30/04/14          31/03/15                           </t>
  </si>
  <si>
    <t>Nota del 18/10/2013 Prot. N. 4137/13/E - Direttore Artistico Bif&amp;st 2014;                        Nota del 24/10/2014 Prot. N. 3353/14/E  - Direttaore Artistico Bif&amp;st 2015</t>
  </si>
  <si>
    <t>04/11/13            09/09/14                             13/11/14</t>
  </si>
  <si>
    <t>30/06/14            31/03/15                       31/03/15</t>
  </si>
  <si>
    <t>01/07/13                   01/03/14</t>
  </si>
  <si>
    <t>31/12/14               30/04/14</t>
  </si>
  <si>
    <t>ANGELA BIANCA SAPONARI</t>
  </si>
  <si>
    <t>01/12/13                          15/12/14</t>
  </si>
  <si>
    <t>30/04/14                         31/03/15</t>
  </si>
  <si>
    <t>Nota del 18/10/2013 Prot. N. 4137/13/E - Direttore Artistico Bif&amp;st 2014;                        Nota del 24/10/2014 Prot. N. 3353/14/E  - Direttore Artistico Bif&amp;st 2015</t>
  </si>
  <si>
    <t>21/11/13                             13/11/14</t>
  </si>
  <si>
    <t xml:space="preserve">30/04/14                            30/04/15    </t>
  </si>
  <si>
    <t>Convenzione Regione Puglia del 16/10/2013; Convenzioni con la Regione Puglia del 31/07/2014 e 30/10/2014</t>
  </si>
  <si>
    <t xml:space="preserve">01/12/13                           13/11/14 </t>
  </si>
  <si>
    <t>30/04/14                   31/03/15</t>
  </si>
  <si>
    <t>18/04/12                         04/11/13                     13/11/14</t>
  </si>
  <si>
    <t>31/12/14                 30/04/14                   30/04/15</t>
  </si>
  <si>
    <t>21/01/14                       13/11/14</t>
  </si>
  <si>
    <t>30/04/14                       31/03/15</t>
  </si>
  <si>
    <t>02/05/12                                10/07/14</t>
  </si>
  <si>
    <t>31/12/14                            31/03/15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</si>
</sst>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7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2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4" fontId="3" fillId="2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3" fillId="2" borderId="0" xfId="1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46" zoomScale="115" zoomScaleNormal="115" workbookViewId="0">
      <selection activeCell="A51" sqref="A51"/>
    </sheetView>
  </sheetViews>
  <sheetFormatPr defaultRowHeight="15.5" x14ac:dyDescent="0.35"/>
  <cols>
    <col min="1" max="1" width="32.6640625" customWidth="1"/>
    <col min="2" max="3" width="18.1640625" customWidth="1"/>
    <col min="4" max="4" width="20.1640625" style="1" customWidth="1"/>
    <col min="5" max="5" width="36.6640625" customWidth="1"/>
    <col min="6" max="6" width="21" customWidth="1"/>
    <col min="7" max="7" width="43.83203125" bestFit="1" customWidth="1"/>
    <col min="8" max="8" width="27.6640625" bestFit="1" customWidth="1"/>
    <col min="9" max="256" width="10.6640625" customWidth="1"/>
  </cols>
  <sheetData>
    <row r="1" spans="1:7" ht="39" customHeight="1" x14ac:dyDescent="0.35">
      <c r="A1" s="21" t="s">
        <v>40</v>
      </c>
      <c r="B1" s="21"/>
      <c r="C1" s="21"/>
      <c r="D1" s="21"/>
      <c r="E1" s="21"/>
      <c r="F1" s="21"/>
    </row>
    <row r="2" spans="1:7" s="9" customFormat="1" ht="37" x14ac:dyDescent="0.35">
      <c r="A2" s="10" t="s">
        <v>0</v>
      </c>
      <c r="B2" s="10" t="s">
        <v>1</v>
      </c>
      <c r="C2" s="10" t="s">
        <v>2</v>
      </c>
      <c r="D2" s="11" t="s">
        <v>4</v>
      </c>
      <c r="E2" s="10" t="s">
        <v>6</v>
      </c>
      <c r="F2" s="10" t="s">
        <v>42</v>
      </c>
      <c r="G2" s="8"/>
    </row>
    <row r="3" spans="1:7" ht="31" customHeight="1" x14ac:dyDescent="0.35">
      <c r="A3" s="3" t="s">
        <v>3</v>
      </c>
      <c r="B3" s="5">
        <v>40955</v>
      </c>
      <c r="C3" s="6">
        <v>42004</v>
      </c>
      <c r="D3" s="2" t="s">
        <v>5</v>
      </c>
      <c r="E3" s="4" t="s">
        <v>33</v>
      </c>
      <c r="F3" s="12">
        <f>(62887/35)*12</f>
        <v>21561.257142857143</v>
      </c>
      <c r="G3" s="7"/>
    </row>
    <row r="4" spans="1:7" ht="31" customHeight="1" x14ac:dyDescent="0.35">
      <c r="A4" s="3" t="s">
        <v>8</v>
      </c>
      <c r="B4" s="5">
        <v>40955</v>
      </c>
      <c r="C4" s="6">
        <v>42004</v>
      </c>
      <c r="D4" s="2" t="s">
        <v>5</v>
      </c>
      <c r="E4" s="4" t="s">
        <v>36</v>
      </c>
      <c r="F4" s="12">
        <f>(64008/35)*12</f>
        <v>21945.599999999999</v>
      </c>
      <c r="G4" s="7"/>
    </row>
    <row r="5" spans="1:7" ht="31" customHeight="1" x14ac:dyDescent="0.35">
      <c r="A5" s="3" t="s">
        <v>9</v>
      </c>
      <c r="B5" s="5">
        <v>40987</v>
      </c>
      <c r="C5" s="6">
        <v>42004</v>
      </c>
      <c r="D5" s="2" t="s">
        <v>5</v>
      </c>
      <c r="E5" s="4" t="s">
        <v>37</v>
      </c>
      <c r="F5" s="12">
        <f>(56508/34)*12</f>
        <v>19944</v>
      </c>
      <c r="G5" s="7"/>
    </row>
    <row r="6" spans="1:7" ht="49" customHeight="1" x14ac:dyDescent="0.35">
      <c r="A6" s="3" t="s">
        <v>7</v>
      </c>
      <c r="B6" s="15" t="s">
        <v>97</v>
      </c>
      <c r="C6" s="16" t="s">
        <v>98</v>
      </c>
      <c r="D6" s="2" t="s">
        <v>5</v>
      </c>
      <c r="E6" s="4" t="s">
        <v>36</v>
      </c>
      <c r="F6" s="12">
        <f>((106154/32.5)*12)+((12626/6)*4)+((12626/6)*2)</f>
        <v>51821.323076923079</v>
      </c>
      <c r="G6" s="7"/>
    </row>
    <row r="7" spans="1:7" ht="31" customHeight="1" x14ac:dyDescent="0.35">
      <c r="A7" s="3" t="s">
        <v>10</v>
      </c>
      <c r="B7" s="5">
        <v>41019</v>
      </c>
      <c r="C7" s="6">
        <v>42004</v>
      </c>
      <c r="D7" s="2" t="s">
        <v>5</v>
      </c>
      <c r="E7" s="4" t="s">
        <v>33</v>
      </c>
      <c r="F7" s="12">
        <f>(60171/32.5)*12</f>
        <v>22216.984615384616</v>
      </c>
      <c r="G7" s="7"/>
    </row>
    <row r="8" spans="1:7" ht="31" customHeight="1" x14ac:dyDescent="0.35">
      <c r="A8" s="3" t="s">
        <v>11</v>
      </c>
      <c r="B8" s="5">
        <v>41031</v>
      </c>
      <c r="C8" s="6">
        <v>42004</v>
      </c>
      <c r="D8" s="2" t="s">
        <v>5</v>
      </c>
      <c r="E8" s="4" t="s">
        <v>36</v>
      </c>
      <c r="F8" s="12">
        <f>(50592/32)*12</f>
        <v>18972</v>
      </c>
      <c r="G8" s="7"/>
    </row>
    <row r="9" spans="1:7" ht="31" customHeight="1" x14ac:dyDescent="0.35">
      <c r="A9" s="3" t="s">
        <v>12</v>
      </c>
      <c r="B9" s="5">
        <v>41031</v>
      </c>
      <c r="C9" s="6">
        <v>42004</v>
      </c>
      <c r="D9" s="2" t="s">
        <v>5</v>
      </c>
      <c r="E9" s="4" t="s">
        <v>33</v>
      </c>
      <c r="F9" s="12">
        <f>(50432/32)*12</f>
        <v>18912</v>
      </c>
      <c r="G9" s="7"/>
    </row>
    <row r="10" spans="1:7" ht="31" customHeight="1" x14ac:dyDescent="0.35">
      <c r="A10" s="3" t="s">
        <v>13</v>
      </c>
      <c r="B10" s="5">
        <v>41031</v>
      </c>
      <c r="C10" s="6">
        <v>42004</v>
      </c>
      <c r="D10" s="2" t="s">
        <v>5</v>
      </c>
      <c r="E10" s="4" t="s">
        <v>36</v>
      </c>
      <c r="F10" s="12">
        <f>(25216/32)*12</f>
        <v>9456</v>
      </c>
      <c r="G10" s="7"/>
    </row>
    <row r="11" spans="1:7" ht="31" customHeight="1" x14ac:dyDescent="0.35">
      <c r="A11" s="3" t="s">
        <v>14</v>
      </c>
      <c r="B11" s="15" t="s">
        <v>101</v>
      </c>
      <c r="C11" s="16" t="s">
        <v>102</v>
      </c>
      <c r="D11" s="2" t="s">
        <v>5</v>
      </c>
      <c r="E11" s="4" t="s">
        <v>36</v>
      </c>
      <c r="F11" s="12">
        <f>(50432/32)*12+(475*6)</f>
        <v>21762</v>
      </c>
      <c r="G11" s="14"/>
    </row>
    <row r="12" spans="1:7" ht="31" customHeight="1" x14ac:dyDescent="0.35">
      <c r="A12" s="3" t="s">
        <v>15</v>
      </c>
      <c r="B12" s="5">
        <v>41064</v>
      </c>
      <c r="C12" s="6">
        <v>42004</v>
      </c>
      <c r="D12" s="2" t="s">
        <v>5</v>
      </c>
      <c r="E12" s="4" t="s">
        <v>37</v>
      </c>
      <c r="F12" s="12">
        <f>(48073.63/31)*12</f>
        <v>18609.147096774192</v>
      </c>
      <c r="G12" s="7"/>
    </row>
    <row r="13" spans="1:7" ht="31" customHeight="1" x14ac:dyDescent="0.35">
      <c r="A13" s="3" t="s">
        <v>29</v>
      </c>
      <c r="B13" s="5">
        <v>41169</v>
      </c>
      <c r="C13" s="6">
        <v>41898</v>
      </c>
      <c r="D13" s="2" t="s">
        <v>5</v>
      </c>
      <c r="E13" s="4" t="s">
        <v>35</v>
      </c>
      <c r="F13" s="12">
        <f>(37848/24)*9.5</f>
        <v>14981.5</v>
      </c>
      <c r="G13" s="7"/>
    </row>
    <row r="14" spans="1:7" ht="31" customHeight="1" x14ac:dyDescent="0.35">
      <c r="A14" s="3" t="s">
        <v>16</v>
      </c>
      <c r="B14" s="15" t="s">
        <v>45</v>
      </c>
      <c r="C14" s="16" t="s">
        <v>46</v>
      </c>
      <c r="D14" s="2" t="s">
        <v>5</v>
      </c>
      <c r="E14" s="4" t="s">
        <v>35</v>
      </c>
      <c r="F14" s="12">
        <f>(41640+6015)/27.5*(12)</f>
        <v>20794.909090909092</v>
      </c>
      <c r="G14" s="7"/>
    </row>
    <row r="15" spans="1:7" ht="31" customHeight="1" x14ac:dyDescent="0.35">
      <c r="A15" s="3" t="s">
        <v>17</v>
      </c>
      <c r="B15" s="5">
        <v>41169</v>
      </c>
      <c r="C15" s="6">
        <v>41898</v>
      </c>
      <c r="D15" s="2" t="s">
        <v>5</v>
      </c>
      <c r="E15" s="4" t="s">
        <v>35</v>
      </c>
      <c r="F15" s="12">
        <f>(41640/24)*9.5</f>
        <v>16482.5</v>
      </c>
      <c r="G15" s="7"/>
    </row>
    <row r="16" spans="1:7" ht="31" customHeight="1" x14ac:dyDescent="0.35">
      <c r="A16" s="3" t="s">
        <v>18</v>
      </c>
      <c r="B16" s="5">
        <v>41275</v>
      </c>
      <c r="C16" s="6">
        <v>42004</v>
      </c>
      <c r="D16" s="2" t="s">
        <v>5</v>
      </c>
      <c r="E16" s="4" t="s">
        <v>38</v>
      </c>
      <c r="F16" s="12">
        <f>41760/2</f>
        <v>20880</v>
      </c>
      <c r="G16" s="7"/>
    </row>
    <row r="17" spans="1:7" ht="31" customHeight="1" x14ac:dyDescent="0.35">
      <c r="A17" s="3" t="s">
        <v>19</v>
      </c>
      <c r="B17" s="5">
        <v>41275</v>
      </c>
      <c r="C17" s="6">
        <v>42004</v>
      </c>
      <c r="D17" s="2" t="s">
        <v>5</v>
      </c>
      <c r="E17" s="4" t="s">
        <v>33</v>
      </c>
      <c r="F17" s="12">
        <f>41760/2</f>
        <v>20880</v>
      </c>
      <c r="G17" s="7"/>
    </row>
    <row r="18" spans="1:7" ht="31" customHeight="1" x14ac:dyDescent="0.35">
      <c r="A18" s="3" t="s">
        <v>20</v>
      </c>
      <c r="B18" s="5">
        <v>41275</v>
      </c>
      <c r="C18" s="6">
        <v>42004</v>
      </c>
      <c r="D18" s="2" t="s">
        <v>5</v>
      </c>
      <c r="E18" s="4" t="s">
        <v>38</v>
      </c>
      <c r="F18" s="12">
        <f>41760/2</f>
        <v>20880</v>
      </c>
      <c r="G18" s="7"/>
    </row>
    <row r="19" spans="1:7" ht="31" customHeight="1" x14ac:dyDescent="0.35">
      <c r="A19" s="3" t="s">
        <v>21</v>
      </c>
      <c r="B19" s="5">
        <v>41275</v>
      </c>
      <c r="C19" s="6">
        <v>42004</v>
      </c>
      <c r="D19" s="2" t="s">
        <v>5</v>
      </c>
      <c r="E19" s="4" t="s">
        <v>36</v>
      </c>
      <c r="F19" s="12">
        <f>(49368/2)+ (1236*6)</f>
        <v>32100</v>
      </c>
      <c r="G19" s="7"/>
    </row>
    <row r="20" spans="1:7" ht="31" customHeight="1" x14ac:dyDescent="0.35">
      <c r="A20" s="3" t="s">
        <v>27</v>
      </c>
      <c r="B20" s="15" t="s">
        <v>47</v>
      </c>
      <c r="C20" s="16" t="s">
        <v>48</v>
      </c>
      <c r="D20" s="2" t="s">
        <v>5</v>
      </c>
      <c r="E20" s="4" t="s">
        <v>34</v>
      </c>
      <c r="F20" s="12">
        <f>(3798+12591)</f>
        <v>16389</v>
      </c>
      <c r="G20" s="7"/>
    </row>
    <row r="21" spans="1:7" ht="31" customHeight="1" x14ac:dyDescent="0.35">
      <c r="A21" s="3" t="s">
        <v>22</v>
      </c>
      <c r="B21" s="15" t="s">
        <v>86</v>
      </c>
      <c r="C21" s="16" t="s">
        <v>87</v>
      </c>
      <c r="D21" s="2" t="s">
        <v>5</v>
      </c>
      <c r="E21" s="4" t="s">
        <v>39</v>
      </c>
      <c r="F21" s="20">
        <f>(16956/18)*12+((4052/5)*3.5)+1674</f>
        <v>15814.4</v>
      </c>
      <c r="G21" s="7"/>
    </row>
    <row r="22" spans="1:7" ht="31" customHeight="1" x14ac:dyDescent="0.35">
      <c r="A22" s="3" t="s">
        <v>23</v>
      </c>
      <c r="B22" s="5">
        <v>41456</v>
      </c>
      <c r="C22" s="6">
        <v>42004</v>
      </c>
      <c r="D22" s="2" t="s">
        <v>5</v>
      </c>
      <c r="E22" s="4" t="s">
        <v>37</v>
      </c>
      <c r="F22" s="12">
        <f>(30636/18)*12</f>
        <v>20424</v>
      </c>
      <c r="G22" s="7"/>
    </row>
    <row r="23" spans="1:7" ht="31" customHeight="1" x14ac:dyDescent="0.35">
      <c r="A23" s="3" t="s">
        <v>24</v>
      </c>
      <c r="B23" s="15" t="s">
        <v>49</v>
      </c>
      <c r="C23" s="16" t="s">
        <v>50</v>
      </c>
      <c r="D23" s="2" t="s">
        <v>5</v>
      </c>
      <c r="E23" s="4" t="s">
        <v>34</v>
      </c>
      <c r="F23" s="17">
        <f>10128+5064</f>
        <v>15192</v>
      </c>
      <c r="G23" s="7"/>
    </row>
    <row r="24" spans="1:7" ht="31" customHeight="1" x14ac:dyDescent="0.35">
      <c r="A24" s="3" t="s">
        <v>25</v>
      </c>
      <c r="B24" s="15" t="s">
        <v>51</v>
      </c>
      <c r="C24" s="16" t="s">
        <v>52</v>
      </c>
      <c r="D24" s="2" t="s">
        <v>5</v>
      </c>
      <c r="E24" s="4" t="s">
        <v>34</v>
      </c>
      <c r="F24" s="12">
        <f>7548+7470</f>
        <v>15018</v>
      </c>
      <c r="G24" s="7"/>
    </row>
    <row r="25" spans="1:7" ht="31" customHeight="1" x14ac:dyDescent="0.35">
      <c r="A25" s="3" t="s">
        <v>26</v>
      </c>
      <c r="B25" s="15" t="s">
        <v>53</v>
      </c>
      <c r="C25" s="16" t="s">
        <v>54</v>
      </c>
      <c r="D25" s="2" t="s">
        <v>5</v>
      </c>
      <c r="E25" s="4" t="s">
        <v>34</v>
      </c>
      <c r="F25" s="12">
        <f>5658+7470</f>
        <v>13128</v>
      </c>
      <c r="G25" s="7"/>
    </row>
    <row r="26" spans="1:7" ht="31" customHeight="1" x14ac:dyDescent="0.35">
      <c r="A26" s="3" t="s">
        <v>43</v>
      </c>
      <c r="B26" s="15" t="s">
        <v>55</v>
      </c>
      <c r="C26" s="16" t="s">
        <v>56</v>
      </c>
      <c r="D26" s="2" t="s">
        <v>5</v>
      </c>
      <c r="E26" s="4" t="s">
        <v>33</v>
      </c>
      <c r="F26" s="12">
        <f>(15648.12/9)*5+(11011)</f>
        <v>19704.400000000001</v>
      </c>
      <c r="G26" s="7"/>
    </row>
    <row r="27" spans="1:7" ht="31" customHeight="1" x14ac:dyDescent="0.35">
      <c r="A27" s="3" t="s">
        <v>28</v>
      </c>
      <c r="B27" s="5">
        <v>41596</v>
      </c>
      <c r="C27" s="6">
        <v>42004</v>
      </c>
      <c r="D27" s="2" t="s">
        <v>5</v>
      </c>
      <c r="E27" s="4" t="s">
        <v>30</v>
      </c>
      <c r="F27" s="12">
        <f>(12730/14)*6+7470</f>
        <v>12925.714285714286</v>
      </c>
      <c r="G27" s="7"/>
    </row>
    <row r="28" spans="1:7" ht="31" customHeight="1" x14ac:dyDescent="0.35">
      <c r="A28" s="3" t="s">
        <v>31</v>
      </c>
      <c r="B28" s="5">
        <v>41582</v>
      </c>
      <c r="C28" s="6">
        <v>42094</v>
      </c>
      <c r="D28" s="2" t="s">
        <v>5</v>
      </c>
      <c r="E28" s="4" t="s">
        <v>30</v>
      </c>
      <c r="F28" s="12">
        <f>(35630/17)*12</f>
        <v>25150.588235294119</v>
      </c>
      <c r="G28" s="7"/>
    </row>
    <row r="29" spans="1:7" ht="31" customHeight="1" x14ac:dyDescent="0.35">
      <c r="A29" s="3" t="s">
        <v>32</v>
      </c>
      <c r="B29" s="15" t="s">
        <v>57</v>
      </c>
      <c r="C29" s="16" t="s">
        <v>58</v>
      </c>
      <c r="D29" s="2" t="s">
        <v>5</v>
      </c>
      <c r="E29" s="4" t="s">
        <v>30</v>
      </c>
      <c r="F29" s="12">
        <f>((19750/10)*8)+((15182/7)*4)</f>
        <v>24475.428571428572</v>
      </c>
      <c r="G29" s="7"/>
    </row>
    <row r="30" spans="1:7" ht="32" customHeight="1" x14ac:dyDescent="0.35">
      <c r="A30" s="13" t="s">
        <v>44</v>
      </c>
      <c r="B30" s="15" t="s">
        <v>59</v>
      </c>
      <c r="C30" s="16" t="s">
        <v>60</v>
      </c>
      <c r="D30" s="2" t="s">
        <v>5</v>
      </c>
      <c r="E30" s="4" t="s">
        <v>30</v>
      </c>
      <c r="F30" s="17">
        <f>4152+11068</f>
        <v>15220</v>
      </c>
    </row>
    <row r="31" spans="1:7" ht="32" customHeight="1" x14ac:dyDescent="0.35">
      <c r="A31" s="13" t="s">
        <v>61</v>
      </c>
      <c r="B31" s="15">
        <v>41729</v>
      </c>
      <c r="C31" s="16">
        <v>42094</v>
      </c>
      <c r="D31" s="2" t="s">
        <v>5</v>
      </c>
      <c r="E31" s="4" t="s">
        <v>30</v>
      </c>
      <c r="F31" s="12">
        <f>(16740/12)*9</f>
        <v>12555</v>
      </c>
    </row>
    <row r="32" spans="1:7" ht="45" customHeight="1" x14ac:dyDescent="0.35">
      <c r="A32" s="13" t="s">
        <v>62</v>
      </c>
      <c r="B32" s="15" t="s">
        <v>84</v>
      </c>
      <c r="C32" s="16" t="s">
        <v>85</v>
      </c>
      <c r="D32" s="2" t="s">
        <v>5</v>
      </c>
      <c r="E32" s="4" t="s">
        <v>37</v>
      </c>
      <c r="F32" s="12">
        <f>((14308/8)*6)+((15064/7)*4)+(1251*2)</f>
        <v>21841</v>
      </c>
    </row>
    <row r="33" spans="1:6" ht="32" customHeight="1" x14ac:dyDescent="0.35">
      <c r="A33" s="18" t="s">
        <v>63</v>
      </c>
      <c r="B33" s="15">
        <v>41660</v>
      </c>
      <c r="C33" s="16">
        <v>41749</v>
      </c>
      <c r="D33" s="2" t="s">
        <v>5</v>
      </c>
      <c r="E33" s="4" t="s">
        <v>64</v>
      </c>
      <c r="F33" s="17">
        <v>5892</v>
      </c>
    </row>
    <row r="34" spans="1:6" ht="32" customHeight="1" x14ac:dyDescent="0.35">
      <c r="A34" s="18" t="s">
        <v>65</v>
      </c>
      <c r="B34" s="15">
        <v>41680</v>
      </c>
      <c r="C34" s="16">
        <v>41759</v>
      </c>
      <c r="D34" s="2" t="s">
        <v>5</v>
      </c>
      <c r="E34" s="4" t="s">
        <v>33</v>
      </c>
      <c r="F34" s="17">
        <v>4185</v>
      </c>
    </row>
    <row r="35" spans="1:6" ht="32" customHeight="1" x14ac:dyDescent="0.35">
      <c r="A35" s="18" t="s">
        <v>66</v>
      </c>
      <c r="B35" s="15" t="s">
        <v>99</v>
      </c>
      <c r="C35" s="16" t="s">
        <v>100</v>
      </c>
      <c r="D35" s="2" t="s">
        <v>5</v>
      </c>
      <c r="E35" s="4" t="s">
        <v>36</v>
      </c>
      <c r="F35" s="17">
        <f>7863+(2087*2)</f>
        <v>12037</v>
      </c>
    </row>
    <row r="36" spans="1:6" ht="32" customHeight="1" x14ac:dyDescent="0.35">
      <c r="A36" s="18" t="s">
        <v>67</v>
      </c>
      <c r="B36" s="15">
        <v>41624</v>
      </c>
      <c r="C36" s="16">
        <v>41744</v>
      </c>
      <c r="D36" s="2" t="s">
        <v>5</v>
      </c>
      <c r="E36" s="4" t="s">
        <v>64</v>
      </c>
      <c r="F36" s="17">
        <f>1683*4</f>
        <v>6732</v>
      </c>
    </row>
    <row r="37" spans="1:6" ht="59" customHeight="1" x14ac:dyDescent="0.35">
      <c r="A37" s="18" t="s">
        <v>68</v>
      </c>
      <c r="B37" s="15" t="s">
        <v>81</v>
      </c>
      <c r="C37" s="16" t="s">
        <v>82</v>
      </c>
      <c r="D37" s="2" t="s">
        <v>5</v>
      </c>
      <c r="E37" s="4" t="s">
        <v>91</v>
      </c>
      <c r="F37" s="17">
        <f>(2525*4)+(2525*2)</f>
        <v>15150</v>
      </c>
    </row>
    <row r="38" spans="1:6" ht="32" customHeight="1" x14ac:dyDescent="0.35">
      <c r="A38" s="18" t="s">
        <v>69</v>
      </c>
      <c r="B38" s="15" t="s">
        <v>81</v>
      </c>
      <c r="C38" s="16" t="s">
        <v>82</v>
      </c>
      <c r="D38" s="2" t="s">
        <v>5</v>
      </c>
      <c r="E38" s="4" t="s">
        <v>36</v>
      </c>
      <c r="F38" s="17">
        <f>(1933*4)+(1933*2)</f>
        <v>11598</v>
      </c>
    </row>
    <row r="39" spans="1:6" ht="69" customHeight="1" x14ac:dyDescent="0.35">
      <c r="A39" s="18" t="s">
        <v>70</v>
      </c>
      <c r="B39" s="15" t="s">
        <v>89</v>
      </c>
      <c r="C39" s="16" t="s">
        <v>90</v>
      </c>
      <c r="D39" s="2" t="s">
        <v>5</v>
      </c>
      <c r="E39" s="4" t="s">
        <v>91</v>
      </c>
      <c r="F39" s="17">
        <f>2020*4+2020</f>
        <v>10100</v>
      </c>
    </row>
    <row r="40" spans="1:6" ht="58" customHeight="1" x14ac:dyDescent="0.35">
      <c r="A40" s="18" t="s">
        <v>71</v>
      </c>
      <c r="B40" s="15" t="s">
        <v>81</v>
      </c>
      <c r="C40" s="16" t="s">
        <v>82</v>
      </c>
      <c r="D40" s="2" t="s">
        <v>5</v>
      </c>
      <c r="E40" s="4" t="s">
        <v>83</v>
      </c>
      <c r="F40" s="17">
        <f>(2525*4)+(2525*2)</f>
        <v>15150</v>
      </c>
    </row>
    <row r="41" spans="1:6" ht="62" customHeight="1" x14ac:dyDescent="0.35">
      <c r="A41" s="18" t="s">
        <v>72</v>
      </c>
      <c r="B41" s="15" t="s">
        <v>95</v>
      </c>
      <c r="C41" s="16" t="s">
        <v>96</v>
      </c>
      <c r="D41" s="2" t="s">
        <v>5</v>
      </c>
      <c r="E41" s="4" t="s">
        <v>83</v>
      </c>
      <c r="F41" s="17">
        <f>(2416*4)+(1933*2)</f>
        <v>13530</v>
      </c>
    </row>
    <row r="42" spans="1:6" ht="49" customHeight="1" x14ac:dyDescent="0.35">
      <c r="A42" s="18" t="s">
        <v>73</v>
      </c>
      <c r="B42" s="15" t="s">
        <v>92</v>
      </c>
      <c r="C42" s="16" t="s">
        <v>93</v>
      </c>
      <c r="D42" s="2" t="s">
        <v>5</v>
      </c>
      <c r="E42" s="4" t="s">
        <v>94</v>
      </c>
      <c r="F42" s="17">
        <f>(10228*4)+(13073*2)</f>
        <v>67058</v>
      </c>
    </row>
    <row r="43" spans="1:6" ht="32" customHeight="1" x14ac:dyDescent="0.35">
      <c r="A43" s="18" t="s">
        <v>74</v>
      </c>
      <c r="B43" s="15">
        <v>41660</v>
      </c>
      <c r="C43" s="16">
        <v>41749</v>
      </c>
      <c r="D43" s="2" t="s">
        <v>5</v>
      </c>
      <c r="E43" s="4" t="s">
        <v>64</v>
      </c>
      <c r="F43" s="17">
        <f>1403*3</f>
        <v>4209</v>
      </c>
    </row>
    <row r="44" spans="1:6" ht="32" customHeight="1" x14ac:dyDescent="0.35">
      <c r="A44" s="19" t="s">
        <v>88</v>
      </c>
      <c r="B44" s="15">
        <v>41582</v>
      </c>
      <c r="C44" s="16">
        <v>41759</v>
      </c>
      <c r="D44" s="2" t="s">
        <v>5</v>
      </c>
      <c r="E44" s="4" t="s">
        <v>36</v>
      </c>
      <c r="F44" s="17">
        <f>(10558/6)*4</f>
        <v>7038.666666666667</v>
      </c>
    </row>
    <row r="45" spans="1:6" ht="32" customHeight="1" x14ac:dyDescent="0.35">
      <c r="A45" s="18" t="s">
        <v>75</v>
      </c>
      <c r="B45" s="15">
        <v>41821</v>
      </c>
      <c r="C45" s="16">
        <v>41882</v>
      </c>
      <c r="D45" s="2" t="s">
        <v>5</v>
      </c>
      <c r="E45" s="4" t="s">
        <v>30</v>
      </c>
      <c r="F45" s="20">
        <f>(15435/9)*2</f>
        <v>3430</v>
      </c>
    </row>
    <row r="46" spans="1:6" ht="32" customHeight="1" x14ac:dyDescent="0.35">
      <c r="A46" s="18" t="s">
        <v>41</v>
      </c>
      <c r="B46" s="15">
        <v>41821</v>
      </c>
      <c r="C46" s="16">
        <v>42094</v>
      </c>
      <c r="D46" s="2" t="s">
        <v>5</v>
      </c>
      <c r="E46" s="4" t="s">
        <v>37</v>
      </c>
      <c r="F46" s="17">
        <f>(15435/9)*6</f>
        <v>10290</v>
      </c>
    </row>
    <row r="47" spans="1:6" ht="32" customHeight="1" x14ac:dyDescent="0.35">
      <c r="A47" s="18" t="s">
        <v>76</v>
      </c>
      <c r="B47" s="15">
        <v>41821</v>
      </c>
      <c r="C47" s="16">
        <v>42094</v>
      </c>
      <c r="D47" s="2" t="s">
        <v>5</v>
      </c>
      <c r="E47" s="4" t="s">
        <v>30</v>
      </c>
      <c r="F47" s="17">
        <f>(15435/9)*6</f>
        <v>10290</v>
      </c>
    </row>
    <row r="48" spans="1:6" ht="32" customHeight="1" x14ac:dyDescent="0.35">
      <c r="A48" s="18" t="s">
        <v>77</v>
      </c>
      <c r="B48" s="15">
        <v>41821</v>
      </c>
      <c r="C48" s="16">
        <v>42094</v>
      </c>
      <c r="D48" s="2" t="s">
        <v>5</v>
      </c>
      <c r="E48" s="4" t="s">
        <v>33</v>
      </c>
      <c r="F48" s="17">
        <f>(15435/9)*6</f>
        <v>10290</v>
      </c>
    </row>
    <row r="49" spans="1:6" ht="32" customHeight="1" x14ac:dyDescent="0.35">
      <c r="A49" s="18" t="s">
        <v>78</v>
      </c>
      <c r="B49" s="15">
        <v>41901</v>
      </c>
      <c r="C49" s="16">
        <v>42094</v>
      </c>
      <c r="D49" s="2" t="s">
        <v>5</v>
      </c>
      <c r="E49" s="4" t="s">
        <v>30</v>
      </c>
      <c r="F49" s="17">
        <f>(10206/7)*4</f>
        <v>5832</v>
      </c>
    </row>
    <row r="50" spans="1:6" ht="32" customHeight="1" x14ac:dyDescent="0.35">
      <c r="A50" s="18" t="s">
        <v>79</v>
      </c>
      <c r="B50" s="15">
        <v>41837</v>
      </c>
      <c r="C50" s="16">
        <v>42094</v>
      </c>
      <c r="D50" s="2" t="s">
        <v>5</v>
      </c>
      <c r="E50" s="4" t="s">
        <v>30</v>
      </c>
      <c r="F50" s="17">
        <f>(4956/2)</f>
        <v>2478</v>
      </c>
    </row>
    <row r="51" spans="1:6" ht="32" customHeight="1" x14ac:dyDescent="0.35">
      <c r="A51" s="18" t="s">
        <v>80</v>
      </c>
      <c r="B51" s="15">
        <v>41955</v>
      </c>
      <c r="C51" s="16">
        <v>41980</v>
      </c>
      <c r="D51" s="2" t="s">
        <v>5</v>
      </c>
      <c r="E51" s="4" t="s">
        <v>30</v>
      </c>
      <c r="F51" s="17">
        <v>1326</v>
      </c>
    </row>
  </sheetData>
  <mergeCells count="1">
    <mergeCell ref="A1:F1"/>
  </mergeCells>
  <phoneticPr fontId="2" type="noConversion"/>
  <pageMargins left="0.75000000000000011" right="0.75000000000000011" top="1" bottom="1" header="0.5" footer="0.5"/>
  <pageSetup paperSize="8" fitToWidth="3" fitToHeight="5" orientation="landscape" horizontalDpi="4294967292" verticalDpi="4294967292"/>
  <headerFooter alignWithMargins="0">
    <oddFooter>&amp;R&amp;"Calibri,Normale"&amp;K000000&amp;P/&amp;N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Collaboratori 2014</vt:lpstr>
      <vt:lpstr>'Collaboratori 2014'!Titoli_stampa</vt:lpstr>
    </vt:vector>
  </TitlesOfParts>
  <Company>Fondazione Apulia Film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Nuzzo</dc:creator>
  <cp:lastModifiedBy>Silvestro Ferrara</cp:lastModifiedBy>
  <cp:lastPrinted>2015-01-20T11:20:18Z</cp:lastPrinted>
  <dcterms:created xsi:type="dcterms:W3CDTF">2013-08-26T13:08:54Z</dcterms:created>
  <dcterms:modified xsi:type="dcterms:W3CDTF">2015-01-30T16:53:12Z</dcterms:modified>
</cp:coreProperties>
</file>